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610" windowHeight="11640" activeTab="3"/>
  </bookViews>
  <sheets>
    <sheet name="Hoofdscherm" sheetId="1" r:id="rId1"/>
    <sheet name="Berekening" sheetId="2" r:id="rId2"/>
    <sheet name="Alimentatieberekening" sheetId="3" r:id="rId3"/>
    <sheet name="Parameters" sheetId="4" r:id="rId4"/>
  </sheets>
  <definedNames>
    <definedName name="Helptekst1">'Parameters'!$B$3</definedName>
    <definedName name="Helptekst2">'Parameters'!$B$19</definedName>
    <definedName name="Helptekst3">'Parameters'!$B$35</definedName>
    <definedName name="Helptekst4">'Parameters'!$J$3</definedName>
    <definedName name="Helptekst5">'Parameters'!$J$19</definedName>
    <definedName name="Helptekst6">'Parameters'!$J$35</definedName>
  </definedNames>
  <calcPr fullCalcOnLoad="1"/>
</workbook>
</file>

<file path=xl/sharedStrings.xml><?xml version="1.0" encoding="utf-8"?>
<sst xmlns="http://schemas.openxmlformats.org/spreadsheetml/2006/main" count="89" uniqueCount="52">
  <si>
    <t>1 kind</t>
  </si>
  <si>
    <t>2 kinderen</t>
  </si>
  <si>
    <t>3 kinderen</t>
  </si>
  <si>
    <t>4 kinderen</t>
  </si>
  <si>
    <t>totaal aantal kinderen</t>
  </si>
  <si>
    <t>5 kinderen</t>
  </si>
  <si>
    <t>maximale bijdrage</t>
  </si>
  <si>
    <t>Kinderen samen met onderhoudsgerechtigde</t>
  </si>
  <si>
    <t>Kinderen uit eerdere relatie (onderhoudsplichtige)</t>
  </si>
  <si>
    <t>Kinderen uit eerdere relatie (onderhoudsgerechtigde)</t>
  </si>
  <si>
    <t>Aantal nachten zorg per jaar</t>
  </si>
  <si>
    <t>Rekenfactor OP:</t>
  </si>
  <si>
    <t>Rekenfactor OG:</t>
  </si>
  <si>
    <t>Totaal kinderen OP:</t>
  </si>
  <si>
    <t>Totaal kinderen OG:</t>
  </si>
  <si>
    <t>per maand</t>
  </si>
  <si>
    <t>Verzamelinkomen Onderhoudsplichtige:</t>
  </si>
  <si>
    <t>Verzamelinkomen Onderhoudsgerechtigde:</t>
  </si>
  <si>
    <t>Minimaal bedrag</t>
  </si>
  <si>
    <t>Helptekst 1 verzamelinkomen Onderhoudsplichtige:</t>
  </si>
  <si>
    <t>Helptekst 2 verzamelinkomen Onderhoudsgerechtigde:</t>
  </si>
  <si>
    <t>Helptekst 3 Kinderen samen met onderhoudsgerechtigde</t>
  </si>
  <si>
    <t>Helptekst 4 Kinderen uit andere relatie OP</t>
  </si>
  <si>
    <t>Helptekst 5 Kinderen uit andere relatie OG</t>
  </si>
  <si>
    <t>Helptekst 6 Aantal nachten bij OP</t>
  </si>
  <si>
    <t>Dagen bij OP</t>
  </si>
  <si>
    <t>Dagen bij OG</t>
  </si>
  <si>
    <t>Ingevoerde gegevens:</t>
  </si>
  <si>
    <t>Parameters</t>
  </si>
  <si>
    <t>Staffelberekening:</t>
  </si>
  <si>
    <t>Schijf</t>
  </si>
  <si>
    <t>Berekening Onderhoudsplichtige:</t>
  </si>
  <si>
    <t>Berekening Onderhoudsgerechtigde:</t>
  </si>
  <si>
    <t xml:space="preserve">Draagkracht onderhoudsplichtige: </t>
  </si>
  <si>
    <t xml:space="preserve">Draagkracht onderhoudsgerechtigde: </t>
  </si>
  <si>
    <t xml:space="preserve">Behoefte: </t>
  </si>
  <si>
    <t xml:space="preserve">Verzamelinkomen: </t>
  </si>
  <si>
    <t/>
  </si>
  <si>
    <t xml:space="preserve">U vult hier het aantal kinderen in waarvoor de kinderalimentatie wordt berekend.   </t>
  </si>
  <si>
    <t xml:space="preserve">Indien er bij de onderhoudsplichtige sprake is van een onderhoudsplicht voor één of meerdere kinderen uit een eerdere of latere relatie, dan wordt hier bij de berekening rekening mee gehouden. U dient hiertoe het aantal kinderen in te vullen. Is hier geen sprake van dan vult u 0 in.  </t>
  </si>
  <si>
    <t xml:space="preserve">Indien er bij de onderhoudsgerechtigde sprake is van onderhoudsplicht voor één of meerdere kinderen uit een eerdere of latere relatie, dan wordt hier bij de berekening rekening mee gehouden. U dient hiertoe het aantal kinderen in te vullen. Is hier geen sprake van dan vult u 0 in. </t>
  </si>
  <si>
    <t xml:space="preserve">Zorgkosten van de onderhoudsplichtige: </t>
  </si>
  <si>
    <t xml:space="preserve">Zorgkosten van de onderhoudsgerechtigde: </t>
  </si>
  <si>
    <t>Aantal nachten verblijf bij onderhoudsplichtige per jaar</t>
  </si>
  <si>
    <t>Aantal nachten verblijf bij onderhoudsgerechtigde per jaar</t>
  </si>
  <si>
    <t>Verhaalsbijdrage</t>
  </si>
  <si>
    <t xml:space="preserve">U vult hier het laatst bekende verzamelinkomen in van de onderhoudsplichtige. Het verzamelinkomen kunt u terugvinden op de belastingaanslag. Als er geen aangifte is gedaan, vult u het inkomen in zoals vermeld op de jaaropgave. Let op: als er sprake is van een huwelijk/geregistreerd partnerschap en het kind/de kinderen waarvoor de alimentatie wordt berekend, behoort/behoren tot het gezin, dan dient u het verzamelinkomen van de partner op te tellen bij het verzamelinkomen. U vult hier dus het totaal bedrag van beide inkomens in. Indien u overigens van de belastingdienst een kindgebonden budget ontvangt verhoogd met de zogenaamde alleenstaande ouder-kop, dan dient u het verzamelinkomen te verhogen met deze alleenstaande ouder-kop.   </t>
  </si>
  <si>
    <t>U vult hier het laatst bekende verzamelinkomen in van de onderhoudsgerechtigde. Het verzamelinkomen kunt u terugvinden op de belastingaanslag. Als er geen aangifte is gedaan, vult u het inkomen in zoals vermeld op de jaaropgave. Let op: als er sprake is van een huwelijk/geregistreerd partnerschap en het kind/de kinderen waarvoor de alimentatie wordt berekend, behoort/behoren tot het gezin, dan dient u het verzamelinkomen van de partner op te tellen bij het verzamelinkomen. U vult hier dus het totaal bedrag van beide inkomens in. Indien de onderhoudsgerechtigde van de belastingdienst een kindgebonden budget ontvangt verhoogd met de zogenaamde alleenstaande ouder-kop, dan dient u het verzamelinkomen te verhogen met deze alleenstaande ouder-kop.</t>
  </si>
  <si>
    <t>3e belastingschijf: &gt; = € 69.400</t>
  </si>
  <si>
    <t>2e belastingschijf: € 17.882 - € 69.399</t>
  </si>
  <si>
    <t>1e belastingschijf &lt; € 17.881</t>
  </si>
  <si>
    <t>Vul hier het aantal nachten in per jaar dat uw kind(eren) bij de onderhoudsplichtige verblijven. Neem de vakanties ook mee in uw berekening. Bij meerdere kinderen met verschillende omgangsregelingen mag u de uitkomsten optellen en het gemiddelde gebruiken. Mocht u hierover vragen hebben, neem dan contact met ons op. U kunt ons bereiken op één van de volgende telefoonnummers 038 - 498 3096 / 038 - 498 3054 / 038 - 498 2171 / 038 - 498 3064 / 038-498 3276.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</si>
</sst>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[Red]&quot;€&quot;\ #,##0\-"/>
    <numFmt numFmtId="165" formatCode="_-&quot;€&quot;\ * #,##0.00_-;_-&quot;€&quot;\ * #,##0.00\-;_-&quot;€&quot;\ * &quot;-&quot;??_-;_-@_-"/>
    <numFmt numFmtId="166" formatCode="&quot;€&quot;\ #,##0_-"/>
    <numFmt numFmtId="167" formatCode="_-&quot;€&quot;\ * #,##0_-;_-&quot;€&quot;\ * #,##0\-;_-&quot;€&quot;\ * &quot;-&quot;??_-;_-@_-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165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10" fontId="0" fillId="33" borderId="0" xfId="53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0" xfId="57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5" xfId="57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right"/>
    </xf>
    <xf numFmtId="165" fontId="0" fillId="33" borderId="0" xfId="57" applyFill="1" applyBorder="1" applyAlignment="1">
      <alignment horizontal="right"/>
    </xf>
    <xf numFmtId="0" fontId="0" fillId="0" borderId="11" xfId="0" applyBorder="1" applyAlignment="1">
      <alignment/>
    </xf>
    <xf numFmtId="0" fontId="0" fillId="33" borderId="23" xfId="0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21" xfId="0" applyFill="1" applyBorder="1" applyAlignment="1">
      <alignment/>
    </xf>
    <xf numFmtId="165" fontId="0" fillId="33" borderId="0" xfId="57" applyFill="1" applyBorder="1" applyAlignment="1">
      <alignment/>
    </xf>
    <xf numFmtId="0" fontId="0" fillId="33" borderId="0" xfId="53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9" fontId="0" fillId="33" borderId="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9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33" borderId="23" xfId="0" applyNumberFormat="1" applyFill="1" applyBorder="1" applyAlignment="1">
      <alignment horizontal="left"/>
    </xf>
    <xf numFmtId="165" fontId="0" fillId="33" borderId="15" xfId="0" applyNumberFormat="1" applyFill="1" applyBorder="1" applyAlignment="1">
      <alignment horizontal="left"/>
    </xf>
    <xf numFmtId="165" fontId="0" fillId="33" borderId="21" xfId="0" applyNumberForma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right" vertical="center"/>
    </xf>
    <xf numFmtId="167" fontId="0" fillId="0" borderId="24" xfId="57" applyNumberFormat="1" applyFont="1" applyBorder="1" applyAlignment="1">
      <alignment horizontal="right"/>
    </xf>
    <xf numFmtId="167" fontId="0" fillId="0" borderId="19" xfId="57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left" vertical="center"/>
    </xf>
    <xf numFmtId="165" fontId="0" fillId="0" borderId="24" xfId="57" applyBorder="1" applyAlignment="1">
      <alignment horizontal="center" vertical="center"/>
    </xf>
    <xf numFmtId="165" fontId="0" fillId="0" borderId="19" xfId="57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12</xdr:row>
      <xdr:rowOff>38100</xdr:rowOff>
    </xdr:from>
    <xdr:to>
      <xdr:col>15</xdr:col>
      <xdr:colOff>323850</xdr:colOff>
      <xdr:row>15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981200"/>
          <a:ext cx="2857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37</xdr:row>
      <xdr:rowOff>114300</xdr:rowOff>
    </xdr:from>
    <xdr:to>
      <xdr:col>8</xdr:col>
      <xdr:colOff>304800</xdr:colOff>
      <xdr:row>40</xdr:row>
      <xdr:rowOff>66675</xdr:rowOff>
    </xdr:to>
    <xdr:pic>
      <xdr:nvPicPr>
        <xdr:cNvPr id="1" name="Opslaan_kn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248400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34</xdr:row>
      <xdr:rowOff>85725</xdr:rowOff>
    </xdr:from>
    <xdr:to>
      <xdr:col>8</xdr:col>
      <xdr:colOff>304800</xdr:colOff>
      <xdr:row>37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572452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5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90700" y="94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5</xdr:row>
      <xdr:rowOff>114300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790700" y="94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showGridLines="0" showRowColHeaders="0" showZeros="0" showOutlineSymbols="0" zoomScalePageLayoutView="0" workbookViewId="0" topLeftCell="A1">
      <selection activeCell="G25" sqref="G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3:L44"/>
  <sheetViews>
    <sheetView zoomScalePageLayoutView="0" workbookViewId="0" topLeftCell="A9">
      <selection activeCell="E19" sqref="E19"/>
    </sheetView>
  </sheetViews>
  <sheetFormatPr defaultColWidth="9.140625" defaultRowHeight="12.75"/>
  <cols>
    <col min="1" max="1" width="18.8515625" style="0" bestFit="1" customWidth="1"/>
    <col min="2" max="2" width="52.8515625" style="0" bestFit="1" customWidth="1"/>
    <col min="3" max="3" width="17.28125" style="0" bestFit="1" customWidth="1"/>
    <col min="4" max="4" width="14.57421875" style="0" bestFit="1" customWidth="1"/>
    <col min="5" max="5" width="12.8515625" style="0" bestFit="1" customWidth="1"/>
    <col min="6" max="6" width="7.28125" style="0" bestFit="1" customWidth="1"/>
    <col min="7" max="7" width="7.7109375" style="0" bestFit="1" customWidth="1"/>
    <col min="8" max="8" width="9.57421875" style="0" bestFit="1" customWidth="1"/>
    <col min="9" max="9" width="12.8515625" style="0" bestFit="1" customWidth="1"/>
    <col min="10" max="10" width="17.28125" style="0" bestFit="1" customWidth="1"/>
    <col min="11" max="11" width="9.57421875" style="0" bestFit="1" customWidth="1"/>
  </cols>
  <sheetData>
    <row r="2" ht="13.5" thickBot="1"/>
    <row r="3" spans="1:4" ht="12.75">
      <c r="A3" t="s">
        <v>27</v>
      </c>
      <c r="B3" s="56" t="s">
        <v>16</v>
      </c>
      <c r="C3" s="49"/>
      <c r="D3" s="76">
        <v>33000</v>
      </c>
    </row>
    <row r="4" spans="2:4" ht="12.75">
      <c r="B4" s="18" t="s">
        <v>17</v>
      </c>
      <c r="C4" s="46"/>
      <c r="D4" s="77">
        <v>21729</v>
      </c>
    </row>
    <row r="5" spans="2:7" ht="15.75">
      <c r="B5" s="18" t="s">
        <v>7</v>
      </c>
      <c r="C5" s="46"/>
      <c r="D5" s="78">
        <v>2</v>
      </c>
      <c r="G5" s="80"/>
    </row>
    <row r="6" spans="2:4" ht="12.75">
      <c r="B6" s="18" t="s">
        <v>8</v>
      </c>
      <c r="C6" s="46"/>
      <c r="D6" s="78">
        <v>0</v>
      </c>
    </row>
    <row r="7" spans="2:4" ht="12.75">
      <c r="B7" s="18" t="s">
        <v>9</v>
      </c>
      <c r="C7" s="46"/>
      <c r="D7" s="78">
        <v>0</v>
      </c>
    </row>
    <row r="8" spans="2:4" ht="12.75">
      <c r="B8" s="18" t="s">
        <v>43</v>
      </c>
      <c r="C8" s="46"/>
      <c r="D8" s="78">
        <v>52</v>
      </c>
    </row>
    <row r="9" spans="2:4" ht="13.5" thickBot="1">
      <c r="B9" s="19" t="s">
        <v>44</v>
      </c>
      <c r="C9" s="57"/>
      <c r="D9" s="79">
        <v>313</v>
      </c>
    </row>
    <row r="11" ht="13.5" thickBot="1"/>
    <row r="12" spans="1:11" ht="13.5" thickBot="1">
      <c r="A12" t="s">
        <v>29</v>
      </c>
      <c r="B12" s="39" t="s">
        <v>4</v>
      </c>
      <c r="C12" s="42"/>
      <c r="D12" s="43"/>
      <c r="E12" s="40" t="s">
        <v>30</v>
      </c>
      <c r="F12" s="40"/>
      <c r="G12" s="40" t="s">
        <v>0</v>
      </c>
      <c r="H12" s="41" t="s">
        <v>1</v>
      </c>
      <c r="I12" s="41" t="s">
        <v>2</v>
      </c>
      <c r="J12" s="41" t="s">
        <v>3</v>
      </c>
      <c r="K12" s="21" t="s">
        <v>5</v>
      </c>
    </row>
    <row r="13" spans="2:11" ht="12.75">
      <c r="B13" s="81" t="s">
        <v>50</v>
      </c>
      <c r="C13" s="82">
        <v>0.01</v>
      </c>
      <c r="D13" s="44">
        <v>17881</v>
      </c>
      <c r="E13" s="30">
        <v>1</v>
      </c>
      <c r="F13" s="30"/>
      <c r="G13" s="31">
        <v>600</v>
      </c>
      <c r="H13" s="31">
        <v>600</v>
      </c>
      <c r="I13" s="31">
        <v>600</v>
      </c>
      <c r="J13" s="31">
        <v>600</v>
      </c>
      <c r="K13" s="32">
        <v>600</v>
      </c>
    </row>
    <row r="14" spans="2:11" ht="12.75">
      <c r="B14" s="81" t="s">
        <v>49</v>
      </c>
      <c r="C14" s="83">
        <v>17882</v>
      </c>
      <c r="D14" s="44">
        <v>69399</v>
      </c>
      <c r="E14" s="30">
        <v>2</v>
      </c>
      <c r="F14" s="30"/>
      <c r="G14" s="33">
        <v>0.11</v>
      </c>
      <c r="H14" s="33">
        <v>0.17</v>
      </c>
      <c r="I14" s="33">
        <v>0.23</v>
      </c>
      <c r="J14" s="33">
        <v>0.3</v>
      </c>
      <c r="K14" s="34">
        <v>0.3</v>
      </c>
    </row>
    <row r="15" spans="2:11" ht="12.75">
      <c r="B15" s="81" t="s">
        <v>48</v>
      </c>
      <c r="C15" s="83">
        <v>69400</v>
      </c>
      <c r="D15" s="44">
        <v>999999</v>
      </c>
      <c r="E15" s="30">
        <v>3</v>
      </c>
      <c r="F15" s="30"/>
      <c r="G15" s="33">
        <v>0.09</v>
      </c>
      <c r="H15" s="33">
        <v>0.14</v>
      </c>
      <c r="I15" s="33">
        <v>0.19</v>
      </c>
      <c r="J15" s="33">
        <v>0.25</v>
      </c>
      <c r="K15" s="34">
        <v>0.25</v>
      </c>
    </row>
    <row r="16" spans="2:11" ht="13.5" thickBot="1">
      <c r="B16" s="35" t="s">
        <v>6</v>
      </c>
      <c r="C16" s="84"/>
      <c r="D16" s="45"/>
      <c r="E16" s="36">
        <v>99</v>
      </c>
      <c r="F16" s="36"/>
      <c r="G16" s="37">
        <v>9000</v>
      </c>
      <c r="H16" s="37">
        <v>13200</v>
      </c>
      <c r="I16" s="37">
        <v>18000</v>
      </c>
      <c r="J16" s="37">
        <v>21600</v>
      </c>
      <c r="K16" s="38">
        <v>21600</v>
      </c>
    </row>
    <row r="17" spans="9:12" ht="13.5" thickBot="1">
      <c r="I17" s="1"/>
      <c r="J17" s="1"/>
      <c r="K17" s="1"/>
      <c r="L17" s="1"/>
    </row>
    <row r="18" spans="2:11" ht="12.75">
      <c r="B18" s="9" t="s">
        <v>31</v>
      </c>
      <c r="C18" s="6"/>
      <c r="D18" s="6"/>
      <c r="E18" s="6"/>
      <c r="F18" s="6"/>
      <c r="G18" s="6"/>
      <c r="H18" s="6"/>
      <c r="I18" s="6"/>
      <c r="J18" s="6"/>
      <c r="K18" s="50"/>
    </row>
    <row r="19" spans="2:11" ht="12.75">
      <c r="B19" s="11"/>
      <c r="C19" s="47" t="s">
        <v>36</v>
      </c>
      <c r="D19" s="48">
        <v>33000</v>
      </c>
      <c r="E19" s="13">
        <v>17882</v>
      </c>
      <c r="F19" s="14"/>
      <c r="G19" s="12"/>
      <c r="H19" s="12"/>
      <c r="I19" s="13">
        <v>600</v>
      </c>
      <c r="J19" s="12"/>
      <c r="K19" s="15"/>
    </row>
    <row r="20" spans="2:11" ht="12.75">
      <c r="B20" s="11"/>
      <c r="C20" s="12"/>
      <c r="D20" s="13"/>
      <c r="E20" s="13">
        <v>15118</v>
      </c>
      <c r="F20" s="14">
        <v>0.17</v>
      </c>
      <c r="G20" s="12"/>
      <c r="H20" s="12"/>
      <c r="I20" s="13">
        <v>2570.0600000000004</v>
      </c>
      <c r="J20" s="13"/>
      <c r="K20" s="15"/>
    </row>
    <row r="21" spans="2:11" ht="12.75">
      <c r="B21" s="11"/>
      <c r="C21" s="12"/>
      <c r="D21" s="12"/>
      <c r="E21" s="13">
        <v>0</v>
      </c>
      <c r="F21" s="14" t="s">
        <v>37</v>
      </c>
      <c r="G21" s="12"/>
      <c r="H21" s="12"/>
      <c r="I21" s="13">
        <v>0</v>
      </c>
      <c r="J21" s="13"/>
      <c r="K21" s="15"/>
    </row>
    <row r="22" spans="2:11" ht="12.75">
      <c r="B22" s="11"/>
      <c r="C22" s="12"/>
      <c r="D22" s="12"/>
      <c r="E22" s="13">
        <v>0</v>
      </c>
      <c r="F22" s="14" t="s">
        <v>37</v>
      </c>
      <c r="G22" s="12"/>
      <c r="H22" s="12"/>
      <c r="I22" s="13">
        <v>0</v>
      </c>
      <c r="J22" s="12"/>
      <c r="K22" s="15"/>
    </row>
    <row r="23" spans="2:11" ht="12.75">
      <c r="B23" s="11"/>
      <c r="C23" s="12"/>
      <c r="D23" s="12"/>
      <c r="E23" s="12"/>
      <c r="F23" s="12"/>
      <c r="G23" s="12"/>
      <c r="H23" s="12"/>
      <c r="I23" s="12"/>
      <c r="J23" s="12"/>
      <c r="K23" s="15"/>
    </row>
    <row r="24" spans="2:11" ht="13.5" thickBot="1">
      <c r="B24" s="16"/>
      <c r="C24" s="8"/>
      <c r="D24" s="8"/>
      <c r="E24" s="8"/>
      <c r="F24" s="8"/>
      <c r="G24" s="8"/>
      <c r="H24" s="8"/>
      <c r="I24" s="51">
        <v>3170.0600000000004</v>
      </c>
      <c r="J24" s="52" t="s">
        <v>37</v>
      </c>
      <c r="K24" s="53"/>
    </row>
    <row r="25" ht="13.5" thickBot="1">
      <c r="I25" s="4"/>
    </row>
    <row r="26" spans="2:11" ht="12.75">
      <c r="B26" s="9" t="s">
        <v>32</v>
      </c>
      <c r="C26" s="6"/>
      <c r="D26" s="6"/>
      <c r="E26" s="6"/>
      <c r="F26" s="6"/>
      <c r="G26" s="6"/>
      <c r="H26" s="6"/>
      <c r="I26" s="10"/>
      <c r="J26" s="6"/>
      <c r="K26" s="50"/>
    </row>
    <row r="27" spans="2:11" ht="12.75">
      <c r="B27" s="11"/>
      <c r="C27" s="47" t="s">
        <v>36</v>
      </c>
      <c r="D27" s="54">
        <v>21729</v>
      </c>
      <c r="E27" s="13">
        <v>17882</v>
      </c>
      <c r="F27" s="55"/>
      <c r="G27" s="12"/>
      <c r="H27" s="12"/>
      <c r="I27" s="13">
        <v>600</v>
      </c>
      <c r="J27" s="12"/>
      <c r="K27" s="15"/>
    </row>
    <row r="28" spans="2:11" ht="12.75">
      <c r="B28" s="11"/>
      <c r="C28" s="12"/>
      <c r="D28" s="12"/>
      <c r="E28" s="13">
        <v>3847</v>
      </c>
      <c r="F28" s="14">
        <v>0.17</v>
      </c>
      <c r="G28" s="12"/>
      <c r="H28" s="12"/>
      <c r="I28" s="13">
        <v>653.99</v>
      </c>
      <c r="J28" s="12"/>
      <c r="K28" s="15"/>
    </row>
    <row r="29" spans="2:11" ht="12.75">
      <c r="B29" s="11"/>
      <c r="C29" s="12"/>
      <c r="D29" s="12"/>
      <c r="E29" s="13">
        <v>0</v>
      </c>
      <c r="F29" s="14" t="s">
        <v>37</v>
      </c>
      <c r="G29" s="12"/>
      <c r="H29" s="12"/>
      <c r="I29" s="13">
        <v>0</v>
      </c>
      <c r="J29" s="12"/>
      <c r="K29" s="15"/>
    </row>
    <row r="30" spans="2:11" ht="12.75">
      <c r="B30" s="11"/>
      <c r="C30" s="12"/>
      <c r="D30" s="12"/>
      <c r="E30" s="13">
        <v>0</v>
      </c>
      <c r="F30" s="14" t="s">
        <v>37</v>
      </c>
      <c r="G30" s="12"/>
      <c r="H30" s="12"/>
      <c r="I30" s="13">
        <v>0</v>
      </c>
      <c r="J30" s="12"/>
      <c r="K30" s="15"/>
    </row>
    <row r="31" spans="2:11" ht="12.75">
      <c r="B31" s="11"/>
      <c r="C31" s="12"/>
      <c r="D31" s="12"/>
      <c r="E31" s="12"/>
      <c r="F31" s="12"/>
      <c r="G31" s="12"/>
      <c r="H31" s="12"/>
      <c r="I31" s="12"/>
      <c r="J31" s="12"/>
      <c r="K31" s="15"/>
    </row>
    <row r="32" spans="2:11" ht="13.5" thickBot="1">
      <c r="B32" s="16"/>
      <c r="C32" s="8"/>
      <c r="D32" s="8"/>
      <c r="E32" s="8"/>
      <c r="F32" s="8"/>
      <c r="G32" s="8"/>
      <c r="H32" s="8"/>
      <c r="I32" s="51">
        <v>1253.99</v>
      </c>
      <c r="J32" s="52" t="s">
        <v>37</v>
      </c>
      <c r="K32" s="53"/>
    </row>
    <row r="33" ht="13.5" thickBot="1"/>
    <row r="34" spans="2:9" ht="12.75">
      <c r="B34" s="73" t="s">
        <v>33</v>
      </c>
      <c r="C34" s="6"/>
      <c r="D34" s="70">
        <v>3170.0600000000004</v>
      </c>
      <c r="E34" s="67"/>
      <c r="F34" s="68"/>
      <c r="G34" s="68"/>
      <c r="H34" s="67"/>
      <c r="I34" s="67"/>
    </row>
    <row r="35" spans="2:9" ht="12.75">
      <c r="B35" s="74" t="s">
        <v>34</v>
      </c>
      <c r="C35" s="12"/>
      <c r="D35" s="71">
        <v>1253.99</v>
      </c>
      <c r="E35" s="67"/>
      <c r="F35" s="68"/>
      <c r="G35" s="68"/>
      <c r="H35" s="67"/>
      <c r="I35" s="67"/>
    </row>
    <row r="36" spans="2:9" ht="12.75">
      <c r="B36" s="74" t="s">
        <v>35</v>
      </c>
      <c r="C36" s="12"/>
      <c r="D36" s="71">
        <v>4424.05</v>
      </c>
      <c r="E36" s="67"/>
      <c r="F36" s="68"/>
      <c r="G36" s="68"/>
      <c r="H36" s="67"/>
      <c r="I36" s="67"/>
    </row>
    <row r="37" spans="2:9" ht="13.5" thickBot="1">
      <c r="B37" s="61"/>
      <c r="C37" s="62"/>
      <c r="D37" s="63"/>
      <c r="E37" s="67"/>
      <c r="F37" s="67"/>
      <c r="G37" s="67"/>
      <c r="H37" s="67"/>
      <c r="I37" s="67"/>
    </row>
    <row r="38" spans="2:9" ht="12.75">
      <c r="B38" s="59"/>
      <c r="C38" s="64"/>
      <c r="D38" s="60"/>
      <c r="E38" s="67"/>
      <c r="F38" s="67"/>
      <c r="G38" s="67"/>
      <c r="H38" s="67"/>
      <c r="I38" s="67"/>
    </row>
    <row r="39" spans="2:9" ht="12.75">
      <c r="B39" s="75" t="s">
        <v>41</v>
      </c>
      <c r="C39" s="58">
        <v>0.1</v>
      </c>
      <c r="D39" s="71">
        <v>442.40500000000003</v>
      </c>
      <c r="E39" s="68"/>
      <c r="F39" s="68"/>
      <c r="G39" s="68"/>
      <c r="H39" s="67"/>
      <c r="I39" s="67"/>
    </row>
    <row r="40" spans="2:9" ht="12.75">
      <c r="B40" s="75" t="s">
        <v>42</v>
      </c>
      <c r="C40" s="58">
        <v>0.9</v>
      </c>
      <c r="D40" s="71">
        <v>3981.6450000000004</v>
      </c>
      <c r="E40" s="68"/>
      <c r="F40" s="68"/>
      <c r="G40" s="68"/>
      <c r="H40" s="67"/>
      <c r="I40" s="67"/>
    </row>
    <row r="41" spans="2:9" ht="13.5" thickBot="1">
      <c r="B41" s="59"/>
      <c r="C41" s="65"/>
      <c r="D41" s="60"/>
      <c r="E41" s="67"/>
      <c r="F41" s="67"/>
      <c r="G41" s="67"/>
      <c r="H41" s="67"/>
      <c r="I41" s="67"/>
    </row>
    <row r="42" spans="2:9" ht="12.75">
      <c r="B42" s="5" t="s">
        <v>45</v>
      </c>
      <c r="C42" s="66"/>
      <c r="D42" s="70">
        <v>2727.66</v>
      </c>
      <c r="E42" s="67"/>
      <c r="F42" s="68"/>
      <c r="G42" s="68"/>
      <c r="H42" s="67"/>
      <c r="I42" s="67"/>
    </row>
    <row r="43" spans="2:9" ht="13.5" thickBot="1">
      <c r="B43" s="7" t="s">
        <v>15</v>
      </c>
      <c r="C43" s="62"/>
      <c r="D43" s="72">
        <v>227.31</v>
      </c>
      <c r="E43" s="67"/>
      <c r="F43" s="68"/>
      <c r="G43" s="68"/>
      <c r="H43" s="67"/>
      <c r="I43" s="67"/>
    </row>
    <row r="44" spans="2:9" ht="12.75">
      <c r="B44" s="69"/>
      <c r="C44" s="69"/>
      <c r="D44" s="69"/>
      <c r="E44" s="69"/>
      <c r="F44" s="69"/>
      <c r="G44" s="69"/>
      <c r="H44" s="69"/>
      <c r="I44" s="69"/>
    </row>
  </sheetData>
  <sheetProtection/>
  <printOptions/>
  <pageMargins left="0.748031496062992" right="0.748031496062992" top="0.984251968503937" bottom="0.984251968503937" header="0.511811023622047" footer="0.511811023622047"/>
  <pageSetup cellComments="atEnd"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3:S44"/>
  <sheetViews>
    <sheetView zoomScalePageLayoutView="0" workbookViewId="0" topLeftCell="A6">
      <selection activeCell="D8" sqref="D8"/>
    </sheetView>
  </sheetViews>
  <sheetFormatPr defaultColWidth="9.140625" defaultRowHeight="12.75"/>
  <cols>
    <col min="1" max="1" width="18.8515625" style="0" bestFit="1" customWidth="1"/>
    <col min="2" max="2" width="52.8515625" style="0" bestFit="1" customWidth="1"/>
    <col min="3" max="3" width="12.57421875" style="0" customWidth="1"/>
    <col min="4" max="4" width="12.8515625" style="0" bestFit="1" customWidth="1"/>
    <col min="5" max="5" width="11.8515625" style="0" customWidth="1"/>
    <col min="6" max="6" width="7.28125" style="0" bestFit="1" customWidth="1"/>
    <col min="7" max="7" width="7.7109375" style="0" bestFit="1" customWidth="1"/>
    <col min="8" max="8" width="9.57421875" style="0" bestFit="1" customWidth="1"/>
    <col min="9" max="9" width="11.8515625" style="0" bestFit="1" customWidth="1"/>
    <col min="10" max="11" width="9.57421875" style="0" bestFit="1" customWidth="1"/>
    <col min="12" max="13" width="15.7109375" style="0" customWidth="1"/>
    <col min="14" max="14" width="11.28125" style="0" customWidth="1"/>
    <col min="15" max="15" width="10.7109375" style="0" customWidth="1"/>
  </cols>
  <sheetData>
    <row r="2" ht="13.5" thickBot="1"/>
    <row r="3" spans="1:4" ht="12.75">
      <c r="A3" t="s">
        <v>27</v>
      </c>
      <c r="B3" s="56" t="s">
        <v>16</v>
      </c>
      <c r="C3" s="49"/>
      <c r="D3" s="76">
        <v>33000</v>
      </c>
    </row>
    <row r="4" spans="2:4" ht="12.75">
      <c r="B4" s="18" t="s">
        <v>17</v>
      </c>
      <c r="C4" s="46"/>
      <c r="D4" s="77">
        <v>22587</v>
      </c>
    </row>
    <row r="5" spans="2:7" ht="15.75">
      <c r="B5" s="18" t="s">
        <v>7</v>
      </c>
      <c r="C5" s="46"/>
      <c r="D5" s="78">
        <v>2</v>
      </c>
      <c r="G5" s="80"/>
    </row>
    <row r="6" spans="2:4" ht="12.75">
      <c r="B6" s="18" t="s">
        <v>8</v>
      </c>
      <c r="C6" s="46"/>
      <c r="D6" s="78">
        <v>0</v>
      </c>
    </row>
    <row r="7" spans="2:4" ht="12.75">
      <c r="B7" s="18" t="s">
        <v>9</v>
      </c>
      <c r="C7" s="46"/>
      <c r="D7" s="78">
        <v>0</v>
      </c>
    </row>
    <row r="8" spans="2:14" ht="12.75">
      <c r="B8" s="18" t="s">
        <v>43</v>
      </c>
      <c r="C8" s="46"/>
      <c r="D8" s="78">
        <v>52</v>
      </c>
      <c r="N8">
        <v>75000</v>
      </c>
    </row>
    <row r="9" spans="2:14" ht="13.5" thickBot="1">
      <c r="B9" s="19" t="s">
        <v>44</v>
      </c>
      <c r="C9" s="57"/>
      <c r="D9" s="79">
        <f>365-D8</f>
        <v>313</v>
      </c>
      <c r="N9">
        <v>68508</v>
      </c>
    </row>
    <row r="10" ht="12.75">
      <c r="N10">
        <f>N8-N9</f>
        <v>6492</v>
      </c>
    </row>
    <row r="11" ht="13.5" thickBot="1"/>
    <row r="12" spans="1:11" ht="13.5" thickBot="1">
      <c r="A12" t="s">
        <v>29</v>
      </c>
      <c r="B12" s="39" t="s">
        <v>4</v>
      </c>
      <c r="C12" s="42"/>
      <c r="D12" s="43"/>
      <c r="E12" s="40" t="s">
        <v>30</v>
      </c>
      <c r="F12" s="40"/>
      <c r="G12" s="40" t="s">
        <v>0</v>
      </c>
      <c r="H12" s="41" t="s">
        <v>1</v>
      </c>
      <c r="I12" s="41" t="s">
        <v>2</v>
      </c>
      <c r="J12" s="41" t="s">
        <v>3</v>
      </c>
      <c r="K12" s="21" t="s">
        <v>5</v>
      </c>
    </row>
    <row r="13" spans="2:19" ht="12.75">
      <c r="B13" s="81" t="s">
        <v>50</v>
      </c>
      <c r="C13" s="82">
        <v>0.01</v>
      </c>
      <c r="D13" s="44">
        <v>19107</v>
      </c>
      <c r="E13" s="30">
        <v>1</v>
      </c>
      <c r="F13" s="30"/>
      <c r="G13" s="31">
        <v>600</v>
      </c>
      <c r="H13" s="31">
        <v>600</v>
      </c>
      <c r="I13" s="31">
        <v>600</v>
      </c>
      <c r="J13" s="31">
        <v>600</v>
      </c>
      <c r="K13" s="32">
        <v>600</v>
      </c>
      <c r="N13" s="1"/>
      <c r="Q13" s="3"/>
      <c r="R13" s="3"/>
      <c r="S13" s="3"/>
    </row>
    <row r="14" spans="2:19" ht="12.75">
      <c r="B14" s="81" t="s">
        <v>49</v>
      </c>
      <c r="C14" s="83">
        <v>19108</v>
      </c>
      <c r="D14" s="44">
        <v>75518</v>
      </c>
      <c r="E14" s="30">
        <v>2</v>
      </c>
      <c r="F14" s="30"/>
      <c r="G14" s="33">
        <v>0.11</v>
      </c>
      <c r="H14" s="33">
        <v>0.17</v>
      </c>
      <c r="I14" s="33">
        <v>0.23</v>
      </c>
      <c r="J14" s="33">
        <v>0.3</v>
      </c>
      <c r="K14" s="34">
        <v>0.3</v>
      </c>
      <c r="N14" s="1"/>
      <c r="Q14" s="1"/>
      <c r="R14" s="1"/>
      <c r="S14" s="1"/>
    </row>
    <row r="15" spans="2:19" ht="12.75">
      <c r="B15" s="81" t="s">
        <v>48</v>
      </c>
      <c r="C15" s="83">
        <v>75519</v>
      </c>
      <c r="D15" s="44">
        <v>999999</v>
      </c>
      <c r="E15" s="30">
        <v>3</v>
      </c>
      <c r="F15" s="30"/>
      <c r="G15" s="33">
        <v>0.09</v>
      </c>
      <c r="H15" s="33">
        <v>0.14</v>
      </c>
      <c r="I15" s="33">
        <v>0.19</v>
      </c>
      <c r="J15" s="33">
        <v>0.25</v>
      </c>
      <c r="K15" s="34">
        <v>0.25</v>
      </c>
      <c r="N15" s="1"/>
      <c r="Q15" s="1"/>
      <c r="R15" s="1"/>
      <c r="S15" s="1"/>
    </row>
    <row r="16" spans="2:14" ht="13.5" thickBot="1">
      <c r="B16" s="35" t="s">
        <v>6</v>
      </c>
      <c r="C16" s="84"/>
      <c r="D16" s="45"/>
      <c r="E16" s="36">
        <v>99</v>
      </c>
      <c r="F16" s="36"/>
      <c r="G16" s="37">
        <v>9000</v>
      </c>
      <c r="H16" s="37">
        <v>13200</v>
      </c>
      <c r="I16" s="37">
        <v>18000</v>
      </c>
      <c r="J16" s="37">
        <v>21600</v>
      </c>
      <c r="K16" s="38">
        <v>21600</v>
      </c>
      <c r="N16" s="1"/>
    </row>
    <row r="17" spans="9:14" ht="13.5" thickBot="1">
      <c r="I17" s="1"/>
      <c r="J17" s="1"/>
      <c r="K17" s="1"/>
      <c r="L17" s="1"/>
      <c r="M17" s="1"/>
      <c r="N17" s="1"/>
    </row>
    <row r="18" spans="2:11" ht="12.75">
      <c r="B18" s="9" t="s">
        <v>31</v>
      </c>
      <c r="C18" s="6"/>
      <c r="D18" s="6"/>
      <c r="E18" s="6"/>
      <c r="F18" s="6"/>
      <c r="G18" s="6"/>
      <c r="H18" s="6"/>
      <c r="I18" s="6"/>
      <c r="J18" s="6"/>
      <c r="K18" s="50"/>
    </row>
    <row r="19" spans="2:11" ht="12.75">
      <c r="B19" s="11"/>
      <c r="C19" s="47" t="s">
        <v>36</v>
      </c>
      <c r="D19" s="48">
        <f>D3</f>
        <v>33000</v>
      </c>
      <c r="E19" s="13">
        <f>C14</f>
        <v>19108</v>
      </c>
      <c r="F19" s="14"/>
      <c r="G19" s="12"/>
      <c r="H19" s="12"/>
      <c r="I19" s="13">
        <f>Parameters!R7*Parameters!R3</f>
        <v>600</v>
      </c>
      <c r="J19" s="12"/>
      <c r="K19" s="15"/>
    </row>
    <row r="20" spans="2:11" ht="12.75">
      <c r="B20" s="11"/>
      <c r="C20" s="12"/>
      <c r="D20" s="13"/>
      <c r="E20" s="13">
        <f>IF(IF((D19-E19)&lt;$D$14-$C$14,(D19-E19),$D$14-$C$14)&lt;0,0,IF((D19-E19)&lt;$D$14-$C$14,(D19-E19),$D$14-$C$14))</f>
        <v>13892</v>
      </c>
      <c r="F20" s="14">
        <f>IF(E20,(VLOOKUP(2,$E$13:$K$15,Parameters!$R$5+2))*Parameters!$R$3,"")</f>
        <v>0.17</v>
      </c>
      <c r="G20" s="12"/>
      <c r="H20" s="12"/>
      <c r="I20" s="13">
        <f>IF(E20,E20*F20,0)</f>
        <v>2361.6400000000003</v>
      </c>
      <c r="J20" s="13"/>
      <c r="K20" s="15"/>
    </row>
    <row r="21" spans="2:15" ht="12.75">
      <c r="B21" s="11"/>
      <c r="C21" s="12"/>
      <c r="D21" s="12"/>
      <c r="E21" s="13">
        <f>IF(IF(D19-SUM(E19:E20)&lt;$D$15-$C$15,D19-SUM(E19:E20),$D$15-$C$15)&lt;0,0,IF(D19-SUM(E19:E20)&lt;$D$15-$C$15,D19-SUM(E19:E20),$D$15-$C$15))</f>
        <v>0</v>
      </c>
      <c r="F21" s="14">
        <f>IF(E21,(VLOOKUP(3,$E$13:$K$15,Parameters!$R$5+2))*Parameters!$R$3,"")</f>
      </c>
      <c r="G21" s="12"/>
      <c r="H21" s="12"/>
      <c r="I21" s="13">
        <f>IF(E21,E21*F21,0)</f>
        <v>0</v>
      </c>
      <c r="J21" s="13"/>
      <c r="K21" s="15"/>
      <c r="M21" s="2"/>
      <c r="N21" s="2"/>
      <c r="O21" s="2"/>
    </row>
    <row r="22" spans="2:15" ht="12.75">
      <c r="B22" s="11"/>
      <c r="C22" s="12"/>
      <c r="D22" s="12"/>
      <c r="E22" s="13">
        <f>IF(D19-SUM(E19:E21)&lt;0,0,D19-SUM(E19:E21))</f>
        <v>0</v>
      </c>
      <c r="F22" s="14">
        <f>IF(E22,(VLOOKUP(4,$E$13:$K$15,Parameters!$R$5+2))*Parameters!$R$3,"")</f>
      </c>
      <c r="G22" s="12"/>
      <c r="H22" s="12"/>
      <c r="I22" s="13">
        <f>IF(E22,E22*F22,0)</f>
        <v>0</v>
      </c>
      <c r="J22" s="12"/>
      <c r="K22" s="15"/>
      <c r="M22" s="2"/>
      <c r="N22" s="2"/>
      <c r="O22" s="2"/>
    </row>
    <row r="23" spans="2:15" ht="12.75">
      <c r="B23" s="11"/>
      <c r="C23" s="12"/>
      <c r="D23" s="12"/>
      <c r="E23" s="12"/>
      <c r="F23" s="12"/>
      <c r="G23" s="12"/>
      <c r="H23" s="12"/>
      <c r="I23" s="12"/>
      <c r="J23" s="12"/>
      <c r="K23" s="15"/>
      <c r="M23" s="2"/>
      <c r="N23" s="2"/>
      <c r="O23" s="2"/>
    </row>
    <row r="24" spans="2:15" ht="13.5" thickBot="1">
      <c r="B24" s="16"/>
      <c r="C24" s="8"/>
      <c r="D24" s="8"/>
      <c r="E24" s="8"/>
      <c r="F24" s="8"/>
      <c r="G24" s="8"/>
      <c r="H24" s="8"/>
      <c r="I24" s="51">
        <f>IF(SUM(I19:I22)&gt;(VLOOKUP(99,E16:K16,Parameters!$R$5+2)*Parameters!R3),(VLOOKUP(99,E16:K16,Parameters!$R$5+2)*Parameters!R3),SUM(I19:I22))</f>
        <v>2961.6400000000003</v>
      </c>
      <c r="J24" s="52">
        <f>IF(SUM(H19:I23)&gt;(VLOOKUP(99,E16:K16,Parameters!$R$5+2)*Parameters!R3),"&lt;&lt;== Max bedrag","")</f>
      </c>
      <c r="K24" s="53"/>
      <c r="M24" s="2"/>
      <c r="N24" s="2"/>
      <c r="O24" s="2"/>
    </row>
    <row r="25" spans="9:15" ht="13.5" thickBot="1">
      <c r="I25" s="4"/>
      <c r="M25" s="2"/>
      <c r="N25" s="2"/>
      <c r="O25" s="2"/>
    </row>
    <row r="26" spans="2:15" ht="12.75">
      <c r="B26" s="9" t="s">
        <v>32</v>
      </c>
      <c r="C26" s="6"/>
      <c r="D26" s="6"/>
      <c r="E26" s="6"/>
      <c r="F26" s="6"/>
      <c r="G26" s="6"/>
      <c r="H26" s="6"/>
      <c r="I26" s="10"/>
      <c r="J26" s="6"/>
      <c r="K26" s="50"/>
      <c r="M26" s="2"/>
      <c r="N26" s="2"/>
      <c r="O26" s="2"/>
    </row>
    <row r="27" spans="2:15" ht="12.75">
      <c r="B27" s="11"/>
      <c r="C27" s="47" t="s">
        <v>36</v>
      </c>
      <c r="D27" s="54">
        <f>D4</f>
        <v>22587</v>
      </c>
      <c r="E27" s="13">
        <f>C14</f>
        <v>19108</v>
      </c>
      <c r="F27" s="55"/>
      <c r="G27" s="12"/>
      <c r="H27" s="12"/>
      <c r="I27" s="13">
        <f>Parameters!R7*Parameters!R4</f>
        <v>600</v>
      </c>
      <c r="J27" s="12"/>
      <c r="K27" s="15"/>
      <c r="M27" s="2"/>
      <c r="N27" s="2"/>
      <c r="O27" s="2"/>
    </row>
    <row r="28" spans="2:11" ht="12.75">
      <c r="B28" s="11"/>
      <c r="C28" s="12"/>
      <c r="D28" s="12"/>
      <c r="E28" s="13">
        <f>IF(IF((D27-E27)&lt;$D$14-$C$14,(D27-E27),$D$14-$C$14)&lt;0,0,IF((D27-E27)&lt;$D$14-$C$14,(D27-E27),$D$14-$C$14))</f>
        <v>3479</v>
      </c>
      <c r="F28" s="14">
        <f>IF(E28,(VLOOKUP(2,$E$13:$K$15,Parameters!$R$6+2))*Parameters!$R$4,"")</f>
        <v>0.17</v>
      </c>
      <c r="G28" s="12"/>
      <c r="H28" s="12"/>
      <c r="I28" s="13">
        <f>IF(E28,E28*F28,0)</f>
        <v>591.4300000000001</v>
      </c>
      <c r="J28" s="12"/>
      <c r="K28" s="15"/>
    </row>
    <row r="29" spans="2:11" ht="12.75">
      <c r="B29" s="11"/>
      <c r="C29" s="12"/>
      <c r="D29" s="12"/>
      <c r="E29" s="13">
        <f>IF(IF(D27-SUM(E27:E28)&lt;$D$15-$C$15,D27-SUM(E27:E28),$D$15-$C$15)&lt;0,0,IF(D27-SUM(E27:E28)&lt;$D$15-$C$15,D27-SUM(E27:E28),$D$15-$C$15))</f>
        <v>0</v>
      </c>
      <c r="F29" s="14">
        <f>IF(E29,(VLOOKUP(3,$E$13:$K$15,Parameters!$R$6+2))*Parameters!$R$4,"")</f>
      </c>
      <c r="G29" s="12"/>
      <c r="H29" s="12"/>
      <c r="I29" s="13">
        <f>IF(E29,E29*F29,0)</f>
        <v>0</v>
      </c>
      <c r="J29" s="12"/>
      <c r="K29" s="15"/>
    </row>
    <row r="30" spans="2:11" ht="12.75">
      <c r="B30" s="11"/>
      <c r="C30" s="12"/>
      <c r="D30" s="12"/>
      <c r="E30" s="13">
        <f>IF(D27-SUM(E27:E29)&lt;0,0,D27-SUM(E27:E29))</f>
        <v>0</v>
      </c>
      <c r="F30" s="14">
        <f>IF(E30,(VLOOKUP(4,$E$13:$K$15,Parameters!$R$6+2))*Parameters!$R$4,"")</f>
      </c>
      <c r="G30" s="12"/>
      <c r="H30" s="12"/>
      <c r="I30" s="13">
        <f>IF(E30,E30*F30,0)</f>
        <v>0</v>
      </c>
      <c r="J30" s="12"/>
      <c r="K30" s="15"/>
    </row>
    <row r="31" spans="2:11" ht="12.75">
      <c r="B31" s="11"/>
      <c r="C31" s="12"/>
      <c r="D31" s="12"/>
      <c r="E31" s="12"/>
      <c r="F31" s="12"/>
      <c r="G31" s="12"/>
      <c r="H31" s="12"/>
      <c r="I31" s="12"/>
      <c r="J31" s="12"/>
      <c r="K31" s="15"/>
    </row>
    <row r="32" spans="2:11" ht="13.5" thickBot="1">
      <c r="B32" s="16"/>
      <c r="C32" s="8"/>
      <c r="D32" s="8"/>
      <c r="E32" s="8"/>
      <c r="F32" s="8"/>
      <c r="G32" s="8"/>
      <c r="H32" s="8"/>
      <c r="I32" s="51">
        <f>IF(SUM(I27:I30)&gt;(VLOOKUP(99,E16:K16,Parameters!$R$6+2)*Parameters!R4),(VLOOKUP(99,E16:K16,Parameters!$R$6+2)*Parameters!R4),SUM(I27:I30))</f>
        <v>1191.43</v>
      </c>
      <c r="J32" s="52">
        <f>IF(SUM(I27:I30)&gt;(VLOOKUP(99,E16:K16,Parameters!$R$6+2)*Parameters!R4),"&lt;&lt;== Max bedrag","")</f>
      </c>
      <c r="K32" s="53"/>
    </row>
    <row r="33" ht="13.5" thickBot="1"/>
    <row r="34" spans="2:9" ht="12.75">
      <c r="B34" s="73" t="s">
        <v>33</v>
      </c>
      <c r="C34" s="6"/>
      <c r="D34" s="70">
        <f>I24</f>
        <v>2961.6400000000003</v>
      </c>
      <c r="E34" s="67"/>
      <c r="F34" s="68"/>
      <c r="G34" s="68"/>
      <c r="H34" s="67"/>
      <c r="I34" s="67"/>
    </row>
    <row r="35" spans="2:9" ht="12.75">
      <c r="B35" s="74" t="s">
        <v>34</v>
      </c>
      <c r="C35" s="12"/>
      <c r="D35" s="71">
        <f>I32</f>
        <v>1191.43</v>
      </c>
      <c r="E35" s="67"/>
      <c r="F35" s="68"/>
      <c r="G35" s="68"/>
      <c r="H35" s="67"/>
      <c r="I35" s="67"/>
    </row>
    <row r="36" spans="2:9" ht="12.75">
      <c r="B36" s="74" t="s">
        <v>35</v>
      </c>
      <c r="C36" s="12"/>
      <c r="D36" s="71">
        <f>SUM(D34:D35)</f>
        <v>4153.070000000001</v>
      </c>
      <c r="E36" s="67"/>
      <c r="F36" s="68"/>
      <c r="G36" s="68"/>
      <c r="H36" s="67"/>
      <c r="I36" s="67"/>
    </row>
    <row r="37" spans="2:9" ht="13.5" thickBot="1">
      <c r="B37" s="61"/>
      <c r="C37" s="62"/>
      <c r="D37" s="63"/>
      <c r="E37" s="67"/>
      <c r="F37" s="67"/>
      <c r="G37" s="67"/>
      <c r="H37" s="67"/>
      <c r="I37" s="67"/>
    </row>
    <row r="38" spans="2:9" ht="12.75">
      <c r="B38" s="59"/>
      <c r="C38" s="64"/>
      <c r="D38" s="60"/>
      <c r="E38" s="67"/>
      <c r="F38" s="67"/>
      <c r="G38" s="67"/>
      <c r="H38" s="67"/>
      <c r="I38" s="67"/>
    </row>
    <row r="39" spans="2:9" ht="12.75">
      <c r="B39" s="75" t="s">
        <v>41</v>
      </c>
      <c r="C39" s="58">
        <f>VLOOKUP(Parameters!R8,Parameters!T4:U16,2)</f>
        <v>0.1</v>
      </c>
      <c r="D39" s="71">
        <f>D36*C39</f>
        <v>415.3070000000001</v>
      </c>
      <c r="E39" s="68"/>
      <c r="F39" s="68"/>
      <c r="G39" s="68"/>
      <c r="H39" s="67"/>
      <c r="I39" s="67"/>
    </row>
    <row r="40" spans="2:9" ht="12.75">
      <c r="B40" s="75" t="s">
        <v>42</v>
      </c>
      <c r="C40" s="58">
        <f>100%-C39</f>
        <v>0.9</v>
      </c>
      <c r="D40" s="71">
        <f>D36*C40</f>
        <v>3737.763000000001</v>
      </c>
      <c r="E40" s="68"/>
      <c r="F40" s="68"/>
      <c r="G40" s="68"/>
      <c r="H40" s="67"/>
      <c r="I40" s="67"/>
    </row>
    <row r="41" spans="2:9" ht="13.5" thickBot="1">
      <c r="B41" s="59"/>
      <c r="C41" s="65"/>
      <c r="D41" s="60"/>
      <c r="E41" s="67"/>
      <c r="F41" s="67"/>
      <c r="G41" s="67"/>
      <c r="H41" s="67"/>
      <c r="I41" s="67"/>
    </row>
    <row r="42" spans="2:9" ht="12.75">
      <c r="B42" s="5" t="s">
        <v>45</v>
      </c>
      <c r="C42" s="66"/>
      <c r="D42" s="70">
        <f>IF(ROUND(D40-I32,2)&lt;0,0,ROUND(D40-I32,2))</f>
        <v>2546.33</v>
      </c>
      <c r="E42" s="67"/>
      <c r="F42" s="68"/>
      <c r="G42" s="68"/>
      <c r="H42" s="67"/>
      <c r="I42" s="67"/>
    </row>
    <row r="43" spans="2:9" ht="13.5" thickBot="1">
      <c r="B43" s="7" t="s">
        <v>15</v>
      </c>
      <c r="C43" s="62"/>
      <c r="D43" s="72">
        <f>ROUND(D42/12,2)</f>
        <v>212.19</v>
      </c>
      <c r="E43" s="67"/>
      <c r="F43" s="68"/>
      <c r="G43" s="68"/>
      <c r="H43" s="67"/>
      <c r="I43" s="67"/>
    </row>
    <row r="44" spans="2:9" ht="12.75">
      <c r="B44" s="69"/>
      <c r="C44" s="69"/>
      <c r="D44" s="69"/>
      <c r="E44" s="69"/>
      <c r="F44" s="69"/>
      <c r="G44" s="69"/>
      <c r="H44" s="69"/>
      <c r="I44" s="69"/>
    </row>
  </sheetData>
  <sheetProtection/>
  <dataValidations count="1">
    <dataValidation operator="lessThanOrEqual" allowBlank="1" showErrorMessage="1" errorTitle="Waarde mag maximaal 14 zijn" error="Waarde mag maximaal 14 zijn" sqref="D8"/>
  </dataValidations>
  <printOptions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B2:U48"/>
  <sheetViews>
    <sheetView tabSelected="1" zoomScalePageLayoutView="0" workbookViewId="0" topLeftCell="A5">
      <selection activeCell="Q27" sqref="Q27"/>
    </sheetView>
  </sheetViews>
  <sheetFormatPr defaultColWidth="9.140625" defaultRowHeight="12.75"/>
  <cols>
    <col min="17" max="17" width="17.8515625" style="0" bestFit="1" customWidth="1"/>
    <col min="18" max="18" width="5.57421875" style="0" bestFit="1" customWidth="1"/>
    <col min="20" max="20" width="4.00390625" style="0" bestFit="1" customWidth="1"/>
    <col min="21" max="21" width="14.8515625" style="0" customWidth="1"/>
  </cols>
  <sheetData>
    <row r="1" ht="13.5" thickBot="1"/>
    <row r="2" spans="2:21" ht="13.5" thickBot="1">
      <c r="B2" t="s">
        <v>19</v>
      </c>
      <c r="J2" t="s">
        <v>22</v>
      </c>
      <c r="Q2" s="20" t="s">
        <v>28</v>
      </c>
      <c r="R2" s="22"/>
      <c r="T2" s="85" t="s">
        <v>10</v>
      </c>
      <c r="U2" s="86"/>
    </row>
    <row r="3" spans="2:21" ht="12.75" customHeight="1">
      <c r="B3" s="87" t="s">
        <v>46</v>
      </c>
      <c r="C3" s="88"/>
      <c r="D3" s="88"/>
      <c r="E3" s="88"/>
      <c r="F3" s="88"/>
      <c r="G3" s="88"/>
      <c r="J3" s="88" t="s">
        <v>39</v>
      </c>
      <c r="K3" s="88"/>
      <c r="L3" s="88"/>
      <c r="M3" s="88"/>
      <c r="N3" s="88"/>
      <c r="O3" s="88"/>
      <c r="Q3" s="17" t="s">
        <v>11</v>
      </c>
      <c r="R3" s="23">
        <f>IF(ISERROR(1/SUM(Alimentatieberekening!D5:D6)*Alimentatieberekening!D5),1,1/SUM(Alimentatieberekening!D5:D6)*Alimentatieberekening!D5)</f>
        <v>1</v>
      </c>
      <c r="T3" s="18"/>
      <c r="U3" s="26"/>
    </row>
    <row r="4" spans="2:21" ht="12.75">
      <c r="B4" s="88"/>
      <c r="C4" s="88"/>
      <c r="D4" s="88"/>
      <c r="E4" s="88"/>
      <c r="F4" s="88"/>
      <c r="G4" s="88"/>
      <c r="J4" s="88"/>
      <c r="K4" s="88"/>
      <c r="L4" s="88"/>
      <c r="M4" s="88"/>
      <c r="N4" s="88"/>
      <c r="O4" s="88"/>
      <c r="Q4" s="17" t="s">
        <v>12</v>
      </c>
      <c r="R4" s="23">
        <f>IF(ISERROR((1/SUM(Alimentatieberekening!D5,Alimentatieberekening!D7))*Alimentatieberekening!D5),1,(1/SUM(Alimentatieberekening!D5,Alimentatieberekening!D7))*Alimentatieberekening!D5)</f>
        <v>1</v>
      </c>
      <c r="T4" s="18">
        <v>0</v>
      </c>
      <c r="U4" s="28">
        <v>0</v>
      </c>
    </row>
    <row r="5" spans="2:21" ht="12.75">
      <c r="B5" s="88"/>
      <c r="C5" s="88"/>
      <c r="D5" s="88"/>
      <c r="E5" s="88"/>
      <c r="F5" s="88"/>
      <c r="G5" s="88"/>
      <c r="J5" s="88"/>
      <c r="K5" s="88"/>
      <c r="L5" s="88"/>
      <c r="M5" s="88"/>
      <c r="N5" s="88"/>
      <c r="O5" s="88"/>
      <c r="Q5" s="17" t="s">
        <v>13</v>
      </c>
      <c r="R5" s="24">
        <f>IF(SUM(Alimentatieberekening!D5:D6)&gt;5,5,SUM(Alimentatieberekening!D5:D6))</f>
        <v>2</v>
      </c>
      <c r="T5" s="18">
        <v>26</v>
      </c>
      <c r="U5" s="28">
        <v>0.1</v>
      </c>
    </row>
    <row r="6" spans="2:21" ht="12.75">
      <c r="B6" s="88"/>
      <c r="C6" s="88"/>
      <c r="D6" s="88"/>
      <c r="E6" s="88"/>
      <c r="F6" s="88"/>
      <c r="G6" s="88"/>
      <c r="J6" s="88"/>
      <c r="K6" s="88"/>
      <c r="L6" s="88"/>
      <c r="M6" s="88"/>
      <c r="N6" s="88"/>
      <c r="O6" s="88"/>
      <c r="Q6" s="17" t="s">
        <v>14</v>
      </c>
      <c r="R6" s="24">
        <f>IF(SUM(Alimentatieberekening!D7,Alimentatieberekening!D5)&gt;5,5,SUM(Alimentatieberekening!D7,Alimentatieberekening!D5))</f>
        <v>2</v>
      </c>
      <c r="T6" s="18">
        <v>66</v>
      </c>
      <c r="U6" s="28">
        <v>0.2</v>
      </c>
    </row>
    <row r="7" spans="2:21" ht="12.75">
      <c r="B7" s="88"/>
      <c r="C7" s="88"/>
      <c r="D7" s="88"/>
      <c r="E7" s="88"/>
      <c r="F7" s="88"/>
      <c r="G7" s="88"/>
      <c r="J7" s="88"/>
      <c r="K7" s="88"/>
      <c r="L7" s="88"/>
      <c r="M7" s="88"/>
      <c r="N7" s="88"/>
      <c r="O7" s="88"/>
      <c r="Q7" s="17" t="s">
        <v>18</v>
      </c>
      <c r="R7" s="25">
        <v>600</v>
      </c>
      <c r="T7" s="18">
        <v>101</v>
      </c>
      <c r="U7" s="28">
        <v>0.28</v>
      </c>
    </row>
    <row r="8" spans="2:21" ht="12.75">
      <c r="B8" s="88"/>
      <c r="C8" s="88"/>
      <c r="D8" s="88"/>
      <c r="E8" s="88"/>
      <c r="F8" s="88"/>
      <c r="G8" s="88"/>
      <c r="J8" s="88"/>
      <c r="K8" s="88"/>
      <c r="L8" s="88"/>
      <c r="M8" s="88"/>
      <c r="N8" s="88"/>
      <c r="O8" s="88"/>
      <c r="Q8" s="17" t="s">
        <v>25</v>
      </c>
      <c r="R8" s="25">
        <f>Alimentatieberekening!D8</f>
        <v>52</v>
      </c>
      <c r="T8" s="18">
        <v>136</v>
      </c>
      <c r="U8" s="28">
        <v>0.38</v>
      </c>
    </row>
    <row r="9" spans="2:21" ht="12.75">
      <c r="B9" s="88"/>
      <c r="C9" s="88"/>
      <c r="D9" s="88"/>
      <c r="E9" s="88"/>
      <c r="F9" s="88"/>
      <c r="G9" s="88"/>
      <c r="J9" s="88"/>
      <c r="K9" s="88"/>
      <c r="L9" s="88"/>
      <c r="M9" s="88"/>
      <c r="N9" s="88"/>
      <c r="O9" s="88"/>
      <c r="Q9" s="17" t="s">
        <v>26</v>
      </c>
      <c r="R9" s="25">
        <f>365-R8</f>
        <v>313</v>
      </c>
      <c r="T9" s="18">
        <v>171</v>
      </c>
      <c r="U9" s="28">
        <v>0.42</v>
      </c>
    </row>
    <row r="10" spans="2:21" ht="12.75">
      <c r="B10" s="88"/>
      <c r="C10" s="88"/>
      <c r="D10" s="88"/>
      <c r="E10" s="88"/>
      <c r="F10" s="88"/>
      <c r="G10" s="88"/>
      <c r="J10" s="88"/>
      <c r="K10" s="88"/>
      <c r="L10" s="88"/>
      <c r="M10" s="88"/>
      <c r="N10" s="88"/>
      <c r="O10" s="88"/>
      <c r="Q10" s="18"/>
      <c r="R10" s="26"/>
      <c r="T10" s="18">
        <v>182</v>
      </c>
      <c r="U10" s="28">
        <v>0.5</v>
      </c>
    </row>
    <row r="11" spans="2:21" ht="12.75">
      <c r="B11" s="88"/>
      <c r="C11" s="88"/>
      <c r="D11" s="88"/>
      <c r="E11" s="88"/>
      <c r="F11" s="88"/>
      <c r="G11" s="88"/>
      <c r="J11" s="88"/>
      <c r="K11" s="88"/>
      <c r="L11" s="88"/>
      <c r="M11" s="88"/>
      <c r="N11" s="88"/>
      <c r="O11" s="88"/>
      <c r="Q11" s="18"/>
      <c r="R11" s="26"/>
      <c r="T11" s="18">
        <v>193</v>
      </c>
      <c r="U11" s="28">
        <v>0.58</v>
      </c>
    </row>
    <row r="12" spans="2:21" ht="12.75">
      <c r="B12" s="88"/>
      <c r="C12" s="88"/>
      <c r="D12" s="88"/>
      <c r="E12" s="88"/>
      <c r="F12" s="88"/>
      <c r="G12" s="88"/>
      <c r="J12" s="88"/>
      <c r="K12" s="88"/>
      <c r="L12" s="88"/>
      <c r="M12" s="88"/>
      <c r="N12" s="88"/>
      <c r="O12" s="88"/>
      <c r="Q12" s="18"/>
      <c r="R12" s="26"/>
      <c r="T12" s="18">
        <v>228</v>
      </c>
      <c r="U12" s="28">
        <v>0.64</v>
      </c>
    </row>
    <row r="13" spans="2:21" ht="12.75">
      <c r="B13" s="88"/>
      <c r="C13" s="88"/>
      <c r="D13" s="88"/>
      <c r="E13" s="88"/>
      <c r="F13" s="88"/>
      <c r="G13" s="88"/>
      <c r="J13" s="88"/>
      <c r="K13" s="88"/>
      <c r="L13" s="88"/>
      <c r="M13" s="88"/>
      <c r="N13" s="88"/>
      <c r="O13" s="88"/>
      <c r="Q13" s="18"/>
      <c r="R13" s="26"/>
      <c r="T13" s="18">
        <v>263</v>
      </c>
      <c r="U13" s="28">
        <v>0.72</v>
      </c>
    </row>
    <row r="14" spans="2:21" ht="12.75">
      <c r="B14" s="88"/>
      <c r="C14" s="88"/>
      <c r="D14" s="88"/>
      <c r="E14" s="88"/>
      <c r="F14" s="88"/>
      <c r="G14" s="88"/>
      <c r="J14" s="88"/>
      <c r="K14" s="88"/>
      <c r="L14" s="88"/>
      <c r="M14" s="88"/>
      <c r="N14" s="88"/>
      <c r="O14" s="88"/>
      <c r="Q14" s="18"/>
      <c r="R14" s="26"/>
      <c r="T14" s="18">
        <v>308</v>
      </c>
      <c r="U14" s="28">
        <v>0.8</v>
      </c>
    </row>
    <row r="15" spans="2:21" ht="12.75">
      <c r="B15" s="88"/>
      <c r="C15" s="88"/>
      <c r="D15" s="88"/>
      <c r="E15" s="88"/>
      <c r="F15" s="88"/>
      <c r="G15" s="88"/>
      <c r="J15" s="88"/>
      <c r="K15" s="88"/>
      <c r="L15" s="88"/>
      <c r="M15" s="88"/>
      <c r="N15" s="88"/>
      <c r="O15" s="88"/>
      <c r="Q15" s="18"/>
      <c r="R15" s="26"/>
      <c r="T15" s="18">
        <v>348</v>
      </c>
      <c r="U15" s="28">
        <v>0.9</v>
      </c>
    </row>
    <row r="16" spans="2:21" ht="13.5" thickBot="1">
      <c r="B16" s="88"/>
      <c r="C16" s="88"/>
      <c r="D16" s="88"/>
      <c r="E16" s="88"/>
      <c r="F16" s="88"/>
      <c r="G16" s="88"/>
      <c r="J16" s="88"/>
      <c r="K16" s="88"/>
      <c r="L16" s="88"/>
      <c r="M16" s="88"/>
      <c r="N16" s="88"/>
      <c r="O16" s="88"/>
      <c r="Q16" s="19"/>
      <c r="R16" s="27"/>
      <c r="T16" s="19">
        <v>365</v>
      </c>
      <c r="U16" s="29">
        <v>1</v>
      </c>
    </row>
    <row r="18" spans="2:10" ht="12.75">
      <c r="B18" t="s">
        <v>20</v>
      </c>
      <c r="J18" t="s">
        <v>23</v>
      </c>
    </row>
    <row r="19" spans="2:15" ht="12.75" customHeight="1">
      <c r="B19" s="87" t="s">
        <v>47</v>
      </c>
      <c r="C19" s="88"/>
      <c r="D19" s="88"/>
      <c r="E19" s="88"/>
      <c r="F19" s="88"/>
      <c r="G19" s="88"/>
      <c r="J19" s="88" t="s">
        <v>40</v>
      </c>
      <c r="K19" s="88"/>
      <c r="L19" s="88"/>
      <c r="M19" s="88"/>
      <c r="N19" s="88"/>
      <c r="O19" s="88"/>
    </row>
    <row r="20" spans="2:15" ht="12.75">
      <c r="B20" s="88"/>
      <c r="C20" s="88"/>
      <c r="D20" s="88"/>
      <c r="E20" s="88"/>
      <c r="F20" s="88"/>
      <c r="G20" s="88"/>
      <c r="J20" s="88"/>
      <c r="K20" s="88"/>
      <c r="L20" s="88"/>
      <c r="M20" s="88"/>
      <c r="N20" s="88"/>
      <c r="O20" s="88"/>
    </row>
    <row r="21" spans="2:15" ht="12.75">
      <c r="B21" s="88"/>
      <c r="C21" s="88"/>
      <c r="D21" s="88"/>
      <c r="E21" s="88"/>
      <c r="F21" s="88"/>
      <c r="G21" s="88"/>
      <c r="J21" s="88"/>
      <c r="K21" s="88"/>
      <c r="L21" s="88"/>
      <c r="M21" s="88"/>
      <c r="N21" s="88"/>
      <c r="O21" s="88"/>
    </row>
    <row r="22" spans="2:15" ht="12.75">
      <c r="B22" s="88"/>
      <c r="C22" s="88"/>
      <c r="D22" s="88"/>
      <c r="E22" s="88"/>
      <c r="F22" s="88"/>
      <c r="G22" s="88"/>
      <c r="J22" s="88"/>
      <c r="K22" s="88"/>
      <c r="L22" s="88"/>
      <c r="M22" s="88"/>
      <c r="N22" s="88"/>
      <c r="O22" s="88"/>
    </row>
    <row r="23" spans="2:15" ht="12.75">
      <c r="B23" s="88"/>
      <c r="C23" s="88"/>
      <c r="D23" s="88"/>
      <c r="E23" s="88"/>
      <c r="F23" s="88"/>
      <c r="G23" s="88"/>
      <c r="J23" s="88"/>
      <c r="K23" s="88"/>
      <c r="L23" s="88"/>
      <c r="M23" s="88"/>
      <c r="N23" s="88"/>
      <c r="O23" s="88"/>
    </row>
    <row r="24" spans="2:15" ht="12.75">
      <c r="B24" s="88"/>
      <c r="C24" s="88"/>
      <c r="D24" s="88"/>
      <c r="E24" s="88"/>
      <c r="F24" s="88"/>
      <c r="G24" s="88"/>
      <c r="J24" s="88"/>
      <c r="K24" s="88"/>
      <c r="L24" s="88"/>
      <c r="M24" s="88"/>
      <c r="N24" s="88"/>
      <c r="O24" s="88"/>
    </row>
    <row r="25" spans="2:15" ht="12.75">
      <c r="B25" s="88"/>
      <c r="C25" s="88"/>
      <c r="D25" s="88"/>
      <c r="E25" s="88"/>
      <c r="F25" s="88"/>
      <c r="G25" s="88"/>
      <c r="J25" s="88"/>
      <c r="K25" s="88"/>
      <c r="L25" s="88"/>
      <c r="M25" s="88"/>
      <c r="N25" s="88"/>
      <c r="O25" s="88"/>
    </row>
    <row r="26" spans="2:15" ht="12.75">
      <c r="B26" s="88"/>
      <c r="C26" s="88"/>
      <c r="D26" s="88"/>
      <c r="E26" s="88"/>
      <c r="F26" s="88"/>
      <c r="G26" s="88"/>
      <c r="J26" s="88"/>
      <c r="K26" s="88"/>
      <c r="L26" s="88"/>
      <c r="M26" s="88"/>
      <c r="N26" s="88"/>
      <c r="O26" s="88"/>
    </row>
    <row r="27" spans="2:15" ht="12.75">
      <c r="B27" s="88"/>
      <c r="C27" s="88"/>
      <c r="D27" s="88"/>
      <c r="E27" s="88"/>
      <c r="F27" s="88"/>
      <c r="G27" s="88"/>
      <c r="J27" s="88"/>
      <c r="K27" s="88"/>
      <c r="L27" s="88"/>
      <c r="M27" s="88"/>
      <c r="N27" s="88"/>
      <c r="O27" s="88"/>
    </row>
    <row r="28" spans="2:15" ht="12.75">
      <c r="B28" s="88"/>
      <c r="C28" s="88"/>
      <c r="D28" s="88"/>
      <c r="E28" s="88"/>
      <c r="F28" s="88"/>
      <c r="G28" s="88"/>
      <c r="J28" s="88"/>
      <c r="K28" s="88"/>
      <c r="L28" s="88"/>
      <c r="M28" s="88"/>
      <c r="N28" s="88"/>
      <c r="O28" s="88"/>
    </row>
    <row r="29" spans="2:15" ht="12.75">
      <c r="B29" s="88"/>
      <c r="C29" s="88"/>
      <c r="D29" s="88"/>
      <c r="E29" s="88"/>
      <c r="F29" s="88"/>
      <c r="G29" s="88"/>
      <c r="J29" s="88"/>
      <c r="K29" s="88"/>
      <c r="L29" s="88"/>
      <c r="M29" s="88"/>
      <c r="N29" s="88"/>
      <c r="O29" s="88"/>
    </row>
    <row r="30" spans="2:15" ht="12.75">
      <c r="B30" s="88"/>
      <c r="C30" s="88"/>
      <c r="D30" s="88"/>
      <c r="E30" s="88"/>
      <c r="F30" s="88"/>
      <c r="G30" s="88"/>
      <c r="J30" s="88"/>
      <c r="K30" s="88"/>
      <c r="L30" s="88"/>
      <c r="M30" s="88"/>
      <c r="N30" s="88"/>
      <c r="O30" s="88"/>
    </row>
    <row r="31" spans="2:15" ht="12.75">
      <c r="B31" s="88"/>
      <c r="C31" s="88"/>
      <c r="D31" s="88"/>
      <c r="E31" s="88"/>
      <c r="F31" s="88"/>
      <c r="G31" s="88"/>
      <c r="J31" s="88"/>
      <c r="K31" s="88"/>
      <c r="L31" s="88"/>
      <c r="M31" s="88"/>
      <c r="N31" s="88"/>
      <c r="O31" s="88"/>
    </row>
    <row r="32" spans="2:15" ht="12.75">
      <c r="B32" s="88"/>
      <c r="C32" s="88"/>
      <c r="D32" s="88"/>
      <c r="E32" s="88"/>
      <c r="F32" s="88"/>
      <c r="G32" s="88"/>
      <c r="J32" s="88"/>
      <c r="K32" s="88"/>
      <c r="L32" s="88"/>
      <c r="M32" s="88"/>
      <c r="N32" s="88"/>
      <c r="O32" s="88"/>
    </row>
    <row r="34" spans="2:10" ht="12.75">
      <c r="B34" t="s">
        <v>21</v>
      </c>
      <c r="J34" t="s">
        <v>24</v>
      </c>
    </row>
    <row r="35" spans="2:15" ht="12.75">
      <c r="B35" s="88" t="s">
        <v>38</v>
      </c>
      <c r="C35" s="88"/>
      <c r="D35" s="88"/>
      <c r="E35" s="88"/>
      <c r="F35" s="88"/>
      <c r="G35" s="88"/>
      <c r="J35" s="87" t="s">
        <v>51</v>
      </c>
      <c r="K35" s="88"/>
      <c r="L35" s="88"/>
      <c r="M35" s="88"/>
      <c r="N35" s="88"/>
      <c r="O35" s="88"/>
    </row>
    <row r="36" spans="2:15" ht="12.75">
      <c r="B36" s="88"/>
      <c r="C36" s="88"/>
      <c r="D36" s="88"/>
      <c r="E36" s="88"/>
      <c r="F36" s="88"/>
      <c r="G36" s="88"/>
      <c r="J36" s="88"/>
      <c r="K36" s="88"/>
      <c r="L36" s="88"/>
      <c r="M36" s="88"/>
      <c r="N36" s="88"/>
      <c r="O36" s="88"/>
    </row>
    <row r="37" spans="2:15" ht="12.75">
      <c r="B37" s="88"/>
      <c r="C37" s="88"/>
      <c r="D37" s="88"/>
      <c r="E37" s="88"/>
      <c r="F37" s="88"/>
      <c r="G37" s="88"/>
      <c r="J37" s="88"/>
      <c r="K37" s="88"/>
      <c r="L37" s="88"/>
      <c r="M37" s="88"/>
      <c r="N37" s="88"/>
      <c r="O37" s="88"/>
    </row>
    <row r="38" spans="2:15" ht="12.75">
      <c r="B38" s="88"/>
      <c r="C38" s="88"/>
      <c r="D38" s="88"/>
      <c r="E38" s="88"/>
      <c r="F38" s="88"/>
      <c r="G38" s="88"/>
      <c r="J38" s="88"/>
      <c r="K38" s="88"/>
      <c r="L38" s="88"/>
      <c r="M38" s="88"/>
      <c r="N38" s="88"/>
      <c r="O38" s="88"/>
    </row>
    <row r="39" spans="2:15" ht="12.75">
      <c r="B39" s="88"/>
      <c r="C39" s="88"/>
      <c r="D39" s="88"/>
      <c r="E39" s="88"/>
      <c r="F39" s="88"/>
      <c r="G39" s="88"/>
      <c r="J39" s="88"/>
      <c r="K39" s="88"/>
      <c r="L39" s="88"/>
      <c r="M39" s="88"/>
      <c r="N39" s="88"/>
      <c r="O39" s="88"/>
    </row>
    <row r="40" spans="2:15" ht="12.75">
      <c r="B40" s="88"/>
      <c r="C40" s="88"/>
      <c r="D40" s="88"/>
      <c r="E40" s="88"/>
      <c r="F40" s="88"/>
      <c r="G40" s="88"/>
      <c r="J40" s="88"/>
      <c r="K40" s="88"/>
      <c r="L40" s="88"/>
      <c r="M40" s="88"/>
      <c r="N40" s="88"/>
      <c r="O40" s="88"/>
    </row>
    <row r="41" spans="2:15" ht="12.75">
      <c r="B41" s="88"/>
      <c r="C41" s="88"/>
      <c r="D41" s="88"/>
      <c r="E41" s="88"/>
      <c r="F41" s="88"/>
      <c r="G41" s="88"/>
      <c r="J41" s="88"/>
      <c r="K41" s="88"/>
      <c r="L41" s="88"/>
      <c r="M41" s="88"/>
      <c r="N41" s="88"/>
      <c r="O41" s="88"/>
    </row>
    <row r="42" spans="2:15" ht="12.75">
      <c r="B42" s="88"/>
      <c r="C42" s="88"/>
      <c r="D42" s="88"/>
      <c r="E42" s="88"/>
      <c r="F42" s="88"/>
      <c r="G42" s="88"/>
      <c r="J42" s="88"/>
      <c r="K42" s="88"/>
      <c r="L42" s="88"/>
      <c r="M42" s="88"/>
      <c r="N42" s="88"/>
      <c r="O42" s="88"/>
    </row>
    <row r="43" spans="2:15" ht="12.75">
      <c r="B43" s="88"/>
      <c r="C43" s="88"/>
      <c r="D43" s="88"/>
      <c r="E43" s="88"/>
      <c r="F43" s="88"/>
      <c r="G43" s="88"/>
      <c r="J43" s="88"/>
      <c r="K43" s="88"/>
      <c r="L43" s="88"/>
      <c r="M43" s="88"/>
      <c r="N43" s="88"/>
      <c r="O43" s="88"/>
    </row>
    <row r="44" spans="2:15" ht="12.75">
      <c r="B44" s="88"/>
      <c r="C44" s="88"/>
      <c r="D44" s="88"/>
      <c r="E44" s="88"/>
      <c r="F44" s="88"/>
      <c r="G44" s="88"/>
      <c r="J44" s="88"/>
      <c r="K44" s="88"/>
      <c r="L44" s="88"/>
      <c r="M44" s="88"/>
      <c r="N44" s="88"/>
      <c r="O44" s="88"/>
    </row>
    <row r="45" spans="2:15" ht="12.75">
      <c r="B45" s="88"/>
      <c r="C45" s="88"/>
      <c r="D45" s="88"/>
      <c r="E45" s="88"/>
      <c r="F45" s="88"/>
      <c r="G45" s="88"/>
      <c r="J45" s="88"/>
      <c r="K45" s="88"/>
      <c r="L45" s="88"/>
      <c r="M45" s="88"/>
      <c r="N45" s="88"/>
      <c r="O45" s="88"/>
    </row>
    <row r="46" spans="2:15" ht="12.75">
      <c r="B46" s="88"/>
      <c r="C46" s="88"/>
      <c r="D46" s="88"/>
      <c r="E46" s="88"/>
      <c r="F46" s="88"/>
      <c r="G46" s="88"/>
      <c r="J46" s="88"/>
      <c r="K46" s="88"/>
      <c r="L46" s="88"/>
      <c r="M46" s="88"/>
      <c r="N46" s="88"/>
      <c r="O46" s="88"/>
    </row>
    <row r="47" spans="2:15" ht="12.75">
      <c r="B47" s="88"/>
      <c r="C47" s="88"/>
      <c r="D47" s="88"/>
      <c r="E47" s="88"/>
      <c r="F47" s="88"/>
      <c r="G47" s="88"/>
      <c r="J47" s="88"/>
      <c r="K47" s="88"/>
      <c r="L47" s="88"/>
      <c r="M47" s="88"/>
      <c r="N47" s="88"/>
      <c r="O47" s="88"/>
    </row>
    <row r="48" spans="2:15" ht="12.75">
      <c r="B48" s="88"/>
      <c r="C48" s="88"/>
      <c r="D48" s="88"/>
      <c r="E48" s="88"/>
      <c r="F48" s="88"/>
      <c r="G48" s="88"/>
      <c r="J48" s="88"/>
      <c r="K48" s="88"/>
      <c r="L48" s="88"/>
      <c r="M48" s="88"/>
      <c r="N48" s="88"/>
      <c r="O48" s="88"/>
    </row>
  </sheetData>
  <sheetProtection/>
  <mergeCells count="7">
    <mergeCell ref="T2:U2"/>
    <mergeCell ref="B3:G16"/>
    <mergeCell ref="B19:G32"/>
    <mergeCell ref="B35:G48"/>
    <mergeCell ref="J3:O16"/>
    <mergeCell ref="J19:O32"/>
    <mergeCell ref="J35:O48"/>
  </mergeCells>
  <printOptions/>
  <pageMargins left="0.75" right="0.75" top="1" bottom="1" header="0.5" footer="0.5"/>
  <pageSetup horizontalDpi="600" verticalDpi="600" orientation="portrait" paperSize="9" r:id="rId4"/>
  <ignoredErrors>
    <ignoredError sqref="R3 R5" formulaRange="1"/>
  </ignoredErrors>
  <drawing r:id="rId3"/>
  <legacyDrawing r:id="rId2"/>
  <oleObjects>
    <oleObject progId="Acrobat Document" dvAspect="DVASPECT_ICON" shapeId="433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Zwolle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Verhaalsberekening</dc:title>
  <dc:subject/>
  <dc:creator>BJ ten Arve</dc:creator>
  <cp:keywords/>
  <dc:description/>
  <cp:lastModifiedBy>bert jan ten arve</cp:lastModifiedBy>
  <cp:lastPrinted>2014-01-27T08:24:00Z</cp:lastPrinted>
  <dcterms:created xsi:type="dcterms:W3CDTF">2011-08-25T05:23:24Z</dcterms:created>
  <dcterms:modified xsi:type="dcterms:W3CDTF">2024-01-15T09:48:45Z</dcterms:modified>
  <cp:category/>
  <cp:version/>
  <cp:contentType/>
  <cp:contentStatus/>
  <cp:revision>1</cp:revision>
</cp:coreProperties>
</file>